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004"/>
  <workbookPr checkCompatibility="1" autoCompressPictures="0"/>
  <bookViews>
    <workbookView xWindow="0" yWindow="0" windowWidth="23120" windowHeight="20560"/>
  </bookViews>
  <sheets>
    <sheet name="Cap Bank &amp; Specs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25" i="1" l="1"/>
  <c r="C6" i="1"/>
  <c r="G7" i="1"/>
  <c r="H5" i="1"/>
  <c r="N35" i="1"/>
  <c r="O35" i="1"/>
  <c r="P35" i="1"/>
  <c r="Q35" i="1"/>
  <c r="R35" i="1"/>
  <c r="S35" i="1"/>
  <c r="M35" i="1"/>
  <c r="N31" i="1"/>
  <c r="O31" i="1"/>
  <c r="P31" i="1"/>
  <c r="Q31" i="1"/>
  <c r="R31" i="1"/>
  <c r="S31" i="1"/>
  <c r="M31" i="1"/>
  <c r="S24" i="1"/>
  <c r="I5" i="1"/>
  <c r="I7" i="1"/>
  <c r="H7" i="1"/>
  <c r="F7" i="1"/>
  <c r="D7" i="1"/>
  <c r="C7" i="1"/>
  <c r="C5" i="1"/>
  <c r="I10" i="1"/>
  <c r="I6" i="1"/>
  <c r="T19" i="1"/>
  <c r="G5" i="1"/>
  <c r="F6" i="1"/>
  <c r="G6" i="1"/>
  <c r="H6" i="1"/>
  <c r="F5" i="1"/>
  <c r="E6" i="1"/>
  <c r="E5" i="1"/>
  <c r="D6" i="1"/>
  <c r="D5" i="1"/>
  <c r="G10" i="1"/>
  <c r="H10" i="1"/>
  <c r="F10" i="1"/>
  <c r="E10" i="1"/>
  <c r="D10" i="1"/>
  <c r="C10" i="1"/>
</calcChain>
</file>

<file path=xl/sharedStrings.xml><?xml version="1.0" encoding="utf-8"?>
<sst xmlns="http://schemas.openxmlformats.org/spreadsheetml/2006/main" count="137" uniqueCount="112">
  <si>
    <t>EF</t>
  </si>
  <si>
    <t>GF</t>
  </si>
  <si>
    <t>DC-I</t>
  </si>
  <si>
    <t>Unit Capacitance (F)</t>
  </si>
  <si>
    <t>No. Units</t>
  </si>
  <si>
    <t>Total Capacitance (F)</t>
  </si>
  <si>
    <t>Capacitor  V (kV)</t>
  </si>
  <si>
    <t>Coil Designation</t>
  </si>
  <si>
    <t>OH Series Option</t>
  </si>
  <si>
    <t>OH Parallel Option</t>
  </si>
  <si>
    <t xml:space="preserve">FC-PF </t>
  </si>
  <si>
    <t>FC-TF</t>
  </si>
  <si>
    <t>DC-O</t>
  </si>
  <si>
    <t>DC-O 2 t  in parllel (to be connected  in series with OH)</t>
  </si>
  <si>
    <t>No. Coils</t>
  </si>
  <si>
    <t>(1)-50 turn assembly</t>
  </si>
  <si>
    <t>per 25-turn coil</t>
  </si>
  <si>
    <t>48 (12 legs, 4 T ea.)</t>
  </si>
  <si>
    <t>2 flux cores, each containing TF and PF coils</t>
  </si>
  <si>
    <t>Circuit Arrangement</t>
  </si>
  <si>
    <t>Series option</t>
  </si>
  <si>
    <t>Parallel option</t>
  </si>
  <si>
    <t>Parallel</t>
  </si>
  <si>
    <t>Single circuit</t>
  </si>
  <si>
    <t>All PF turns in parallel</t>
  </si>
  <si>
    <t>Parallel ,15T 8 groups</t>
  </si>
  <si>
    <t>Series/ Parallel</t>
  </si>
  <si>
    <t>Rc (m)</t>
  </si>
  <si>
    <t>.75 (plasma ctr.)</t>
  </si>
  <si>
    <t>rc (m)</t>
  </si>
  <si>
    <t>Zc(m)</t>
  </si>
  <si>
    <t>+/- 0.492</t>
  </si>
  <si>
    <t>+/- 0.493</t>
  </si>
  <si>
    <t>N/A</t>
  </si>
  <si>
    <t>+/-1.75</t>
  </si>
  <si>
    <t>+/- 0.95</t>
  </si>
  <si>
    <t>+/-.250</t>
  </si>
  <si>
    <t>N turns/coil (or section)</t>
  </si>
  <si>
    <t>Cond. H (mm)</t>
  </si>
  <si>
    <t>400MCM Welding Cable</t>
  </si>
  <si>
    <t>Large Custom Cable</t>
  </si>
  <si>
    <t>Small Custom Cable</t>
  </si>
  <si>
    <t>AWG 2/0 Weld Cable</t>
  </si>
  <si>
    <t>Large Custom Cables 120mm^2  in Parallel</t>
  </si>
  <si>
    <t>Cond. W (mm)</t>
  </si>
  <si>
    <t>Coolant Hole dia.  (mm)</t>
  </si>
  <si>
    <t>Net Cu Area (mm^2)</t>
  </si>
  <si>
    <t>J, A/mm^2</t>
  </si>
  <si>
    <t>Lead allowance (m)</t>
  </si>
  <si>
    <t>dT/pulse, C</t>
  </si>
  <si>
    <t>Cu Length/coil (or section)  (m)</t>
  </si>
  <si>
    <t>I*R (Volts)</t>
  </si>
  <si>
    <t>Bc (T)</t>
  </si>
  <si>
    <t>Flux Area (m^2)</t>
  </si>
  <si>
    <t>V-s</t>
  </si>
  <si>
    <t>L, Self Inductance /coil(H)</t>
  </si>
  <si>
    <t>Resistance / coil (ohms)</t>
  </si>
  <si>
    <t>Coil Rating I/turn, Amps</t>
  </si>
  <si>
    <t>Desired Tpulse, ms</t>
  </si>
  <si>
    <t xml:space="preserve">Desired Rise time, ms </t>
  </si>
  <si>
    <t>Obtained Currrent, Amps</t>
  </si>
  <si>
    <t>Obtained T-rise, ms</t>
  </si>
  <si>
    <t>Unit capacitance</t>
  </si>
  <si>
    <t>In milliFarads</t>
  </si>
  <si>
    <t># Units</t>
  </si>
  <si>
    <t>Total Capacitance</t>
  </si>
  <si>
    <t># 40 kA rated cables req'd.</t>
  </si>
  <si>
    <t>Length / cable (m)</t>
  </si>
  <si>
    <t>Cable resistance ohms/m</t>
  </si>
  <si>
    <t>Cable inductance H/m</t>
  </si>
  <si>
    <t>Res./cable  for length, ohms</t>
  </si>
  <si>
    <t>Cable copper area for N cables, mm^2</t>
  </si>
  <si>
    <t>J for N cables, A/mm^2</t>
  </si>
  <si>
    <t>Resistance for parallel cables</t>
  </si>
  <si>
    <t>No. Joints in cable</t>
  </si>
  <si>
    <t>Resistance/joint - ohms</t>
  </si>
  <si>
    <t>Parallel cables + Joint resistances</t>
  </si>
  <si>
    <t>Ind/cable  for length, H</t>
  </si>
  <si>
    <t>Inductance for cables in parallel</t>
  </si>
  <si>
    <t>Cap Charging  Voltage</t>
  </si>
  <si>
    <t>0.5 C*V^2 (Joules)</t>
  </si>
  <si>
    <t>Buy or site credit</t>
  </si>
  <si>
    <t>Site Credit</t>
  </si>
  <si>
    <t>Buy</t>
  </si>
  <si>
    <t>Site credit</t>
  </si>
  <si>
    <t>dT for full bank Energy, C</t>
  </si>
  <si>
    <t>Capacitor peak I required</t>
  </si>
  <si>
    <t>Load  L (H)</t>
  </si>
  <si>
    <t>Load R (Ohms)</t>
  </si>
  <si>
    <t>Pulse period (ms)</t>
  </si>
  <si>
    <t>Bank Peak I (kA)</t>
  </si>
  <si>
    <t>1.  OH</t>
  </si>
  <si>
    <t>2.  EF</t>
  </si>
  <si>
    <t>3.  GF</t>
  </si>
  <si>
    <t>4.  PF</t>
  </si>
  <si>
    <t>5.  TF</t>
  </si>
  <si>
    <t>6.  DC-I</t>
  </si>
  <si>
    <t>7.  DC-O</t>
  </si>
  <si>
    <t>No.cable connections required:</t>
  </si>
  <si>
    <t>Obtained pulse period , ms</t>
  </si>
  <si>
    <t>Adiabatic dT/pulse-C</t>
  </si>
  <si>
    <t>Full rev.</t>
  </si>
  <si>
    <t xml:space="preserve">Full rev. </t>
  </si>
  <si>
    <t>Full Rev.</t>
  </si>
  <si>
    <t>Voltage Reversal</t>
  </si>
  <si>
    <t>No reversal</t>
  </si>
  <si>
    <t>Small reversal</t>
  </si>
  <si>
    <t>No Reversal</t>
  </si>
  <si>
    <t>Pulse freq.</t>
  </si>
  <si>
    <t>1 every 3 min.</t>
  </si>
  <si>
    <t>Life rating</t>
  </si>
  <si>
    <t># coils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</si>
</sst>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E+00"/>
    <numFmt numFmtId="165" formatCode="0.0"/>
    <numFmt numFmtId="166" formatCode="0.0000"/>
    <numFmt numFmtId="167" formatCode="0.0E+00"/>
  </numFmts>
  <fonts count="18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sz val="11"/>
      <color theme="4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64">
    <xf numFmtId="0" fontId="0" fillId="0" borderId="0" xfId="0"/>
    <xf numFmtId="0" fontId="0" fillId="0" borderId="4" xfId="0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1" xfId="0" quotePrefix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11" fontId="0" fillId="3" borderId="1" xfId="0" applyNumberFormat="1" applyFill="1" applyBorder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3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0" fillId="3" borderId="1" xfId="0" quotePrefix="1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2" fontId="0" fillId="3" borderId="1" xfId="0" applyNumberFormat="1" applyFill="1" applyBorder="1" applyAlignment="1">
      <alignment horizontal="center" wrapText="1"/>
    </xf>
    <xf numFmtId="2" fontId="0" fillId="0" borderId="1" xfId="0" applyNumberFormat="1" applyBorder="1" applyAlignment="1">
      <alignment horizontal="center" wrapText="1"/>
    </xf>
    <xf numFmtId="1" fontId="0" fillId="0" borderId="1" xfId="0" applyNumberFormat="1" applyBorder="1" applyAlignment="1">
      <alignment horizontal="center" wrapText="1"/>
    </xf>
    <xf numFmtId="11" fontId="0" fillId="3" borderId="1" xfId="0" applyNumberFormat="1" applyFill="1" applyBorder="1" applyAlignment="1">
      <alignment horizontal="center" wrapText="1"/>
    </xf>
    <xf numFmtId="0" fontId="0" fillId="2" borderId="0" xfId="0" applyFill="1"/>
    <xf numFmtId="0" fontId="0" fillId="0" borderId="1" xfId="0" applyBorder="1"/>
    <xf numFmtId="0" fontId="3" fillId="4" borderId="1" xfId="0" applyFont="1" applyFill="1" applyBorder="1" applyAlignment="1">
      <alignment horizontal="center" wrapText="1"/>
    </xf>
    <xf numFmtId="0" fontId="0" fillId="5" borderId="1" xfId="0" applyFill="1" applyBorder="1" applyAlignment="1">
      <alignment horizontal="center"/>
    </xf>
    <xf numFmtId="0" fontId="0" fillId="5" borderId="1" xfId="0" quotePrefix="1" applyFill="1" applyBorder="1" applyAlignment="1">
      <alignment horizontal="center"/>
    </xf>
    <xf numFmtId="2" fontId="0" fillId="5" borderId="1" xfId="0" applyNumberFormat="1" applyFill="1" applyBorder="1" applyAlignment="1">
      <alignment horizontal="center"/>
    </xf>
    <xf numFmtId="165" fontId="0" fillId="5" borderId="1" xfId="0" applyNumberFormat="1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1" fontId="0" fillId="5" borderId="1" xfId="0" applyNumberFormat="1" applyFill="1" applyBorder="1" applyAlignment="1">
      <alignment horizontal="center"/>
    </xf>
    <xf numFmtId="11" fontId="0" fillId="6" borderId="1" xfId="0" applyNumberForma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11" fontId="0" fillId="6" borderId="1" xfId="0" applyNumberFormat="1" applyFill="1" applyBorder="1" applyAlignment="1">
      <alignment horizontal="center" wrapText="1"/>
    </xf>
    <xf numFmtId="0" fontId="0" fillId="6" borderId="1" xfId="0" applyFill="1" applyBorder="1" applyAlignment="1">
      <alignment horizontal="center" wrapText="1"/>
    </xf>
    <xf numFmtId="4" fontId="0" fillId="5" borderId="1" xfId="0" applyNumberFormat="1" applyFill="1" applyBorder="1" applyAlignment="1">
      <alignment horizontal="center"/>
    </xf>
    <xf numFmtId="4" fontId="0" fillId="6" borderId="1" xfId="0" applyNumberFormat="1" applyFill="1" applyBorder="1" applyAlignment="1">
      <alignment horizontal="center" wrapText="1"/>
    </xf>
    <xf numFmtId="4" fontId="6" fillId="6" borderId="1" xfId="0" applyNumberFormat="1" applyFont="1" applyFill="1" applyBorder="1" applyAlignment="1">
      <alignment horizontal="center"/>
    </xf>
    <xf numFmtId="4" fontId="0" fillId="6" borderId="1" xfId="0" applyNumberFormat="1" applyFill="1" applyBorder="1" applyAlignment="1">
      <alignment horizontal="center"/>
    </xf>
    <xf numFmtId="0" fontId="3" fillId="8" borderId="1" xfId="0" applyFont="1" applyFill="1" applyBorder="1" applyAlignment="1">
      <alignment horizontal="center" wrapText="1"/>
    </xf>
    <xf numFmtId="0" fontId="0" fillId="8" borderId="1" xfId="0" applyFill="1" applyBorder="1" applyAlignment="1">
      <alignment horizontal="center"/>
    </xf>
    <xf numFmtId="0" fontId="0" fillId="8" borderId="1" xfId="0" quotePrefix="1" applyFill="1" applyBorder="1" applyAlignment="1">
      <alignment horizontal="center"/>
    </xf>
    <xf numFmtId="0" fontId="0" fillId="8" borderId="1" xfId="0" applyFont="1" applyFill="1" applyBorder="1" applyAlignment="1">
      <alignment horizontal="center"/>
    </xf>
    <xf numFmtId="2" fontId="0" fillId="8" borderId="1" xfId="0" applyNumberFormat="1" applyFill="1" applyBorder="1" applyAlignment="1">
      <alignment horizontal="center" wrapText="1"/>
    </xf>
    <xf numFmtId="2" fontId="0" fillId="8" borderId="1" xfId="0" applyNumberFormat="1" applyFill="1" applyBorder="1" applyAlignment="1">
      <alignment horizontal="center"/>
    </xf>
    <xf numFmtId="1" fontId="0" fillId="8" borderId="1" xfId="0" applyNumberFormat="1" applyFill="1" applyBorder="1" applyAlignment="1">
      <alignment horizontal="center"/>
    </xf>
    <xf numFmtId="11" fontId="0" fillId="8" borderId="1" xfId="0" applyNumberForma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11" fontId="0" fillId="4" borderId="1" xfId="0" applyNumberFormat="1" applyFill="1" applyBorder="1" applyAlignment="1">
      <alignment horizontal="center" wrapText="1"/>
    </xf>
    <xf numFmtId="4" fontId="0" fillId="0" borderId="1" xfId="0" applyNumberFormat="1" applyBorder="1" applyAlignment="1">
      <alignment horizontal="center" wrapText="1"/>
    </xf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164" fontId="0" fillId="6" borderId="1" xfId="0" applyNumberFormat="1" applyFill="1" applyBorder="1" applyAlignment="1">
      <alignment horizontal="center"/>
    </xf>
    <xf numFmtId="164" fontId="6" fillId="6" borderId="1" xfId="0" applyNumberFormat="1" applyFont="1" applyFill="1" applyBorder="1" applyAlignment="1">
      <alignment horizontal="center"/>
    </xf>
    <xf numFmtId="2" fontId="1" fillId="5" borderId="1" xfId="0" applyNumberFormat="1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/>
    </xf>
    <xf numFmtId="166" fontId="9" fillId="6" borderId="1" xfId="0" applyNumberFormat="1" applyFont="1" applyFill="1" applyBorder="1" applyAlignment="1">
      <alignment horizontal="center"/>
    </xf>
    <xf numFmtId="2" fontId="10" fillId="6" borderId="1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2" fillId="3" borderId="1" xfId="0" applyFont="1" applyFill="1" applyBorder="1" applyAlignment="1">
      <alignment horizontal="center" wrapText="1"/>
    </xf>
    <xf numFmtId="165" fontId="12" fillId="0" borderId="1" xfId="0" applyNumberFormat="1" applyFont="1" applyBorder="1" applyAlignment="1">
      <alignment horizontal="center"/>
    </xf>
    <xf numFmtId="0" fontId="8" fillId="8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5" fillId="5" borderId="1" xfId="0" applyFon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3" fillId="0" borderId="5" xfId="0" applyFont="1" applyFill="1" applyBorder="1" applyAlignment="1">
      <alignment horizontal="center" wrapText="1"/>
    </xf>
    <xf numFmtId="11" fontId="0" fillId="0" borderId="0" xfId="0" applyNumberFormat="1" applyAlignment="1">
      <alignment horizontal="center"/>
    </xf>
    <xf numFmtId="0" fontId="12" fillId="8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3" fillId="7" borderId="5" xfId="0" applyFont="1" applyFill="1" applyBorder="1" applyAlignment="1">
      <alignment horizontal="center" wrapText="1"/>
    </xf>
    <xf numFmtId="0" fontId="12" fillId="9" borderId="1" xfId="0" applyFont="1" applyFill="1" applyBorder="1" applyAlignment="1" applyProtection="1">
      <alignment horizontal="center" wrapText="1"/>
      <protection locked="0"/>
    </xf>
    <xf numFmtId="0" fontId="0" fillId="9" borderId="1" xfId="0" applyFill="1" applyBorder="1" applyAlignment="1" applyProtection="1">
      <alignment horizontal="center"/>
      <protection locked="0"/>
    </xf>
    <xf numFmtId="0" fontId="3" fillId="9" borderId="1" xfId="0" applyFont="1" applyFill="1" applyBorder="1" applyAlignment="1">
      <alignment horizontal="center" wrapText="1"/>
    </xf>
    <xf numFmtId="0" fontId="0" fillId="9" borderId="1" xfId="0" applyFill="1" applyBorder="1" applyAlignment="1">
      <alignment horizontal="center"/>
    </xf>
    <xf numFmtId="0" fontId="0" fillId="9" borderId="1" xfId="0" applyFill="1" applyBorder="1" applyAlignment="1">
      <alignment horizontal="center" wrapText="1"/>
    </xf>
    <xf numFmtId="0" fontId="0" fillId="9" borderId="4" xfId="0" applyFill="1" applyBorder="1" applyAlignment="1">
      <alignment horizontal="center"/>
    </xf>
    <xf numFmtId="11" fontId="13" fillId="0" borderId="1" xfId="0" applyNumberFormat="1" applyFont="1" applyBorder="1" applyAlignment="1">
      <alignment horizontal="center"/>
    </xf>
    <xf numFmtId="11" fontId="13" fillId="3" borderId="1" xfId="0" applyNumberFormat="1" applyFont="1" applyFill="1" applyBorder="1" applyAlignment="1">
      <alignment horizontal="center"/>
    </xf>
    <xf numFmtId="11" fontId="13" fillId="0" borderId="1" xfId="0" applyNumberFormat="1" applyFont="1" applyBorder="1" applyAlignment="1">
      <alignment horizontal="center" wrapText="1"/>
    </xf>
    <xf numFmtId="11" fontId="13" fillId="3" borderId="1" xfId="0" applyNumberFormat="1" applyFont="1" applyFill="1" applyBorder="1" applyAlignment="1">
      <alignment horizontal="center" wrapText="1"/>
    </xf>
    <xf numFmtId="11" fontId="13" fillId="5" borderId="1" xfId="0" applyNumberFormat="1" applyFont="1" applyFill="1" applyBorder="1" applyAlignment="1">
      <alignment horizontal="center"/>
    </xf>
    <xf numFmtId="11" fontId="14" fillId="0" borderId="1" xfId="0" applyNumberFormat="1" applyFont="1" applyBorder="1" applyAlignment="1">
      <alignment horizontal="center"/>
    </xf>
    <xf numFmtId="11" fontId="0" fillId="9" borderId="1" xfId="0" applyNumberFormat="1" applyFill="1" applyBorder="1" applyAlignment="1">
      <alignment horizontal="center" wrapText="1"/>
    </xf>
    <xf numFmtId="0" fontId="0" fillId="9" borderId="1" xfId="0" quotePrefix="1" applyFill="1" applyBorder="1" applyAlignment="1">
      <alignment horizontal="center"/>
    </xf>
    <xf numFmtId="2" fontId="0" fillId="9" borderId="1" xfId="0" applyNumberFormat="1" applyFill="1" applyBorder="1" applyAlignment="1">
      <alignment horizontal="center"/>
    </xf>
    <xf numFmtId="165" fontId="0" fillId="9" borderId="1" xfId="0" applyNumberFormat="1" applyFill="1" applyBorder="1" applyAlignment="1">
      <alignment horizontal="center"/>
    </xf>
    <xf numFmtId="1" fontId="0" fillId="9" borderId="1" xfId="0" applyNumberFormat="1" applyFill="1" applyBorder="1" applyAlignment="1">
      <alignment horizontal="center"/>
    </xf>
    <xf numFmtId="11" fontId="0" fillId="9" borderId="1" xfId="0" applyNumberFormat="1" applyFill="1" applyBorder="1" applyAlignment="1">
      <alignment horizontal="center"/>
    </xf>
    <xf numFmtId="4" fontId="0" fillId="9" borderId="1" xfId="0" applyNumberForma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0" fillId="9" borderId="0" xfId="0" applyFill="1" applyAlignment="1">
      <alignment horizontal="center"/>
    </xf>
    <xf numFmtId="11" fontId="0" fillId="9" borderId="0" xfId="0" applyNumberFormat="1" applyFill="1" applyAlignment="1">
      <alignment horizontal="center"/>
    </xf>
    <xf numFmtId="2" fontId="0" fillId="9" borderId="0" xfId="0" applyNumberFormat="1" applyFill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15" fillId="0" borderId="0" xfId="0" applyFont="1" applyAlignment="1">
      <alignment wrapText="1"/>
    </xf>
    <xf numFmtId="0" fontId="3" fillId="10" borderId="2" xfId="0" applyFont="1" applyFill="1" applyBorder="1" applyAlignment="1">
      <alignment horizontal="center" wrapText="1"/>
    </xf>
    <xf numFmtId="0" fontId="0" fillId="10" borderId="0" xfId="0" applyFill="1" applyAlignment="1">
      <alignment horizontal="center"/>
    </xf>
    <xf numFmtId="11" fontId="0" fillId="10" borderId="2" xfId="0" applyNumberFormat="1" applyFill="1" applyBorder="1" applyAlignment="1">
      <alignment horizontal="center" wrapText="1"/>
    </xf>
    <xf numFmtId="0" fontId="0" fillId="10" borderId="2" xfId="0" applyFill="1" applyBorder="1" applyAlignment="1">
      <alignment horizontal="center"/>
    </xf>
    <xf numFmtId="0" fontId="0" fillId="10" borderId="2" xfId="0" quotePrefix="1" applyFill="1" applyBorder="1" applyAlignment="1">
      <alignment horizontal="center"/>
    </xf>
    <xf numFmtId="2" fontId="0" fillId="10" borderId="2" xfId="0" applyNumberFormat="1" applyFill="1" applyBorder="1" applyAlignment="1">
      <alignment horizontal="center" wrapText="1"/>
    </xf>
    <xf numFmtId="0" fontId="8" fillId="10" borderId="2" xfId="0" applyFont="1" applyFill="1" applyBorder="1" applyAlignment="1">
      <alignment horizontal="center"/>
    </xf>
    <xf numFmtId="2" fontId="0" fillId="10" borderId="2" xfId="0" applyNumberFormat="1" applyFill="1" applyBorder="1" applyAlignment="1">
      <alignment horizontal="center"/>
    </xf>
    <xf numFmtId="165" fontId="0" fillId="10" borderId="1" xfId="0" applyNumberFormat="1" applyFill="1" applyBorder="1" applyAlignment="1">
      <alignment horizontal="center"/>
    </xf>
    <xf numFmtId="1" fontId="0" fillId="10" borderId="2" xfId="0" applyNumberFormat="1" applyFill="1" applyBorder="1" applyAlignment="1">
      <alignment horizontal="center"/>
    </xf>
    <xf numFmtId="11" fontId="0" fillId="10" borderId="2" xfId="0" applyNumberFormat="1" applyFill="1" applyBorder="1" applyAlignment="1">
      <alignment horizontal="center"/>
    </xf>
    <xf numFmtId="2" fontId="0" fillId="10" borderId="2" xfId="0" applyNumberFormat="1" applyFill="1" applyBorder="1" applyAlignment="1" applyProtection="1">
      <alignment horizontal="center"/>
      <protection locked="0"/>
    </xf>
    <xf numFmtId="4" fontId="0" fillId="10" borderId="2" xfId="0" applyNumberFormat="1" applyFill="1" applyBorder="1" applyAlignment="1">
      <alignment horizontal="center"/>
    </xf>
    <xf numFmtId="164" fontId="0" fillId="10" borderId="0" xfId="0" applyNumberFormat="1" applyFill="1" applyAlignment="1">
      <alignment horizontal="center"/>
    </xf>
    <xf numFmtId="166" fontId="9" fillId="10" borderId="2" xfId="0" applyNumberFormat="1" applyFont="1" applyFill="1" applyBorder="1" applyAlignment="1">
      <alignment horizontal="center"/>
    </xf>
    <xf numFmtId="11" fontId="0" fillId="10" borderId="0" xfId="0" applyNumberFormat="1" applyFill="1" applyAlignment="1">
      <alignment horizontal="center"/>
    </xf>
    <xf numFmtId="2" fontId="0" fillId="10" borderId="0" xfId="0" applyNumberFormat="1" applyFill="1" applyAlignment="1">
      <alignment horizontal="center"/>
    </xf>
    <xf numFmtId="0" fontId="5" fillId="10" borderId="2" xfId="0" applyFont="1" applyFill="1" applyBorder="1" applyAlignment="1">
      <alignment horizontal="center"/>
    </xf>
    <xf numFmtId="4" fontId="0" fillId="10" borderId="1" xfId="0" applyNumberFormat="1" applyFill="1" applyBorder="1" applyAlignment="1">
      <alignment horizontal="center"/>
    </xf>
    <xf numFmtId="0" fontId="0" fillId="0" borderId="0" xfId="0" applyFill="1"/>
    <xf numFmtId="11" fontId="0" fillId="0" borderId="1" xfId="0" applyNumberFormat="1" applyFill="1" applyBorder="1" applyAlignment="1">
      <alignment horizontal="center" wrapText="1"/>
    </xf>
    <xf numFmtId="0" fontId="0" fillId="0" borderId="1" xfId="0" quotePrefix="1" applyFill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2" fontId="0" fillId="0" borderId="1" xfId="0" applyNumberForma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1" fontId="0" fillId="0" borderId="1" xfId="0" applyNumberFormat="1" applyFill="1" applyBorder="1" applyAlignment="1">
      <alignment horizontal="center"/>
    </xf>
    <xf numFmtId="11" fontId="13" fillId="0" borderId="1" xfId="0" applyNumberFormat="1" applyFont="1" applyFill="1" applyBorder="1" applyAlignment="1">
      <alignment horizontal="center" wrapText="1"/>
    </xf>
    <xf numFmtId="0" fontId="0" fillId="0" borderId="1" xfId="0" applyFill="1" applyBorder="1" applyAlignment="1" applyProtection="1">
      <alignment horizontal="center"/>
      <protection locked="0"/>
    </xf>
    <xf numFmtId="4" fontId="6" fillId="0" borderId="1" xfId="0" applyNumberFormat="1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2" fontId="11" fillId="0" borderId="1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11" fontId="0" fillId="0" borderId="0" xfId="0" applyNumberFormat="1" applyFill="1" applyAlignment="1">
      <alignment horizontal="center"/>
    </xf>
    <xf numFmtId="2" fontId="0" fillId="0" borderId="0" xfId="0" applyNumberFormat="1" applyFill="1" applyAlignment="1">
      <alignment horizontal="center"/>
    </xf>
    <xf numFmtId="4" fontId="0" fillId="0" borderId="1" xfId="0" applyNumberForma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" fontId="0" fillId="0" borderId="1" xfId="0" applyNumberFormat="1" applyFill="1" applyBorder="1" applyAlignment="1">
      <alignment horizontal="center" wrapText="1"/>
    </xf>
    <xf numFmtId="0" fontId="4" fillId="2" borderId="1" xfId="0" applyFont="1" applyFill="1" applyBorder="1" applyAlignment="1">
      <alignment vertical="center" wrapText="1"/>
    </xf>
    <xf numFmtId="167" fontId="4" fillId="11" borderId="1" xfId="0" applyNumberFormat="1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11" fontId="4" fillId="11" borderId="1" xfId="0" applyNumberFormat="1" applyFont="1" applyFill="1" applyBorder="1" applyAlignment="1">
      <alignment horizontal="center" vertical="center" wrapText="1"/>
    </xf>
    <xf numFmtId="11" fontId="0" fillId="11" borderId="1" xfId="0" applyNumberFormat="1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2" fontId="0" fillId="7" borderId="0" xfId="0" applyNumberFormat="1" applyFill="1" applyAlignment="1">
      <alignment horizontal="center"/>
    </xf>
    <xf numFmtId="0" fontId="0" fillId="12" borderId="1" xfId="0" applyFill="1" applyBorder="1"/>
    <xf numFmtId="0" fontId="0" fillId="12" borderId="1" xfId="0" applyFill="1" applyBorder="1" applyAlignment="1">
      <alignment horizontal="center"/>
    </xf>
    <xf numFmtId="3" fontId="0" fillId="0" borderId="1" xfId="0" applyNumberFormat="1" applyBorder="1"/>
    <xf numFmtId="11" fontId="16" fillId="11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wrapText="1"/>
    </xf>
    <xf numFmtId="0" fontId="0" fillId="2" borderId="0" xfId="0" applyFont="1" applyFill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0" fillId="10" borderId="2" xfId="0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8" borderId="1" xfId="0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T55"/>
  <sheetViews>
    <sheetView tabSelected="1" workbookViewId="0">
      <selection sqref="A1:XFD1048576"/>
    </sheetView>
  </sheetViews>
  <sheetFormatPr baseColWidth="10" defaultColWidth="8.83203125" defaultRowHeight="14" x14ac:dyDescent="0"/>
  <cols>
    <col min="2" max="2" width="15.33203125" customWidth="1"/>
    <col min="3" max="3" width="13.5" bestFit="1" customWidth="1"/>
    <col min="4" max="4" width="12.83203125" customWidth="1"/>
    <col min="5" max="5" width="13.5" customWidth="1"/>
    <col min="6" max="6" width="12" customWidth="1"/>
    <col min="7" max="7" width="12.83203125" customWidth="1"/>
    <col min="8" max="8" width="12.6640625" customWidth="1"/>
    <col min="9" max="9" width="13" customWidth="1"/>
    <col min="11" max="11" width="27.5" customWidth="1"/>
    <col min="13" max="13" width="14.1640625" customWidth="1"/>
    <col min="15" max="15" width="8.83203125" style="123"/>
    <col min="16" max="16" width="10.83203125" customWidth="1"/>
    <col min="17" max="17" width="10.1640625" customWidth="1"/>
    <col min="18" max="18" width="10.33203125" customWidth="1"/>
    <col min="19" max="19" width="13.1640625" customWidth="1"/>
    <col min="20" max="20" width="0.6640625" customWidth="1"/>
  </cols>
  <sheetData>
    <row r="2" spans="2:20">
      <c r="C2" s="103"/>
    </row>
    <row r="3" spans="2:20">
      <c r="B3" s="153" t="s">
        <v>111</v>
      </c>
      <c r="C3" s="154">
        <v>2</v>
      </c>
      <c r="D3" s="154">
        <v>2</v>
      </c>
      <c r="E3" s="154">
        <v>1</v>
      </c>
      <c r="F3" s="154">
        <v>8</v>
      </c>
      <c r="G3" s="154">
        <v>8</v>
      </c>
      <c r="H3" s="154">
        <v>2</v>
      </c>
      <c r="I3" s="154">
        <v>2</v>
      </c>
    </row>
    <row r="4" spans="2:20" ht="15">
      <c r="B4" s="142"/>
      <c r="C4" s="151" t="s">
        <v>91</v>
      </c>
      <c r="D4" s="151" t="s">
        <v>92</v>
      </c>
      <c r="E4" s="151" t="s">
        <v>93</v>
      </c>
      <c r="F4" s="151" t="s">
        <v>94</v>
      </c>
      <c r="G4" s="151" t="s">
        <v>95</v>
      </c>
      <c r="H4" s="151" t="s">
        <v>96</v>
      </c>
      <c r="I4" s="151" t="s">
        <v>97</v>
      </c>
      <c r="K4" s="2"/>
      <c r="L4" s="158" t="s">
        <v>7</v>
      </c>
      <c r="M4" s="158"/>
      <c r="N4" s="158"/>
      <c r="O4" s="158"/>
      <c r="P4" s="158"/>
      <c r="Q4" s="158"/>
      <c r="R4" s="158"/>
      <c r="S4" s="25"/>
      <c r="T4" s="25"/>
    </row>
    <row r="5" spans="2:20" ht="69" customHeight="1">
      <c r="B5" s="142" t="s">
        <v>87</v>
      </c>
      <c r="C5" s="143">
        <f>0.5*M24</f>
        <v>3.1300000000000002E-5</v>
      </c>
      <c r="D5" s="143">
        <f>0.5*N24</f>
        <v>9.4499999999999998E-4</v>
      </c>
      <c r="E5" s="143">
        <f>O24</f>
        <v>3.3600000000000001E-3</v>
      </c>
      <c r="F5" s="143" t="e">
        <f>#REF!/8</f>
        <v>#REF!</v>
      </c>
      <c r="G5" s="143">
        <f>Q24/4/8</f>
        <v>1.7906249999999999E-6</v>
      </c>
      <c r="H5" s="143">
        <f>R24/2</f>
        <v>1.4500000000000001E-6</v>
      </c>
      <c r="I5" s="156">
        <f>S24/2</f>
        <v>7.8800000000000008E-6</v>
      </c>
      <c r="K5" s="16"/>
      <c r="L5" s="81" t="s">
        <v>8</v>
      </c>
      <c r="M5" s="27" t="s">
        <v>9</v>
      </c>
      <c r="N5" s="9" t="s">
        <v>0</v>
      </c>
      <c r="O5" s="18" t="s">
        <v>1</v>
      </c>
      <c r="P5" s="44" t="s">
        <v>10</v>
      </c>
      <c r="Q5" s="9" t="s">
        <v>11</v>
      </c>
      <c r="R5" s="9" t="s">
        <v>2</v>
      </c>
      <c r="S5" s="104" t="s">
        <v>12</v>
      </c>
      <c r="T5" s="9" t="s">
        <v>13</v>
      </c>
    </row>
    <row r="6" spans="2:20" ht="42">
      <c r="B6" s="142" t="s">
        <v>88</v>
      </c>
      <c r="C6" s="143">
        <f>0.5*M25+M48</f>
        <v>1.0095E-3</v>
      </c>
      <c r="D6" s="143">
        <f>0.5*N25+N48</f>
        <v>7.7843696022081594E-3</v>
      </c>
      <c r="E6" s="143">
        <f>O25+O48</f>
        <v>3.8366714285714289E-2</v>
      </c>
      <c r="F6" s="143">
        <f>P25/4/8</f>
        <v>1.7401363589855903E-4</v>
      </c>
      <c r="G6" s="143">
        <f>Q25/4/8</f>
        <v>2.414310751000094E-3</v>
      </c>
      <c r="H6" s="143">
        <f>R25/2+R48</f>
        <v>2.6553076585318497E-3</v>
      </c>
      <c r="I6" s="156">
        <f>S25/2+S48</f>
        <v>7.1848745395015554E-3</v>
      </c>
      <c r="K6" s="9" t="s">
        <v>14</v>
      </c>
      <c r="L6" s="83" t="s">
        <v>15</v>
      </c>
      <c r="M6" s="28" t="s">
        <v>16</v>
      </c>
      <c r="N6" s="10">
        <v>2</v>
      </c>
      <c r="O6" s="20" t="s">
        <v>17</v>
      </c>
      <c r="P6" s="161" t="s">
        <v>18</v>
      </c>
      <c r="Q6" s="162"/>
      <c r="R6" s="4">
        <v>2</v>
      </c>
      <c r="S6" s="105">
        <v>2</v>
      </c>
      <c r="T6" s="4">
        <v>2</v>
      </c>
    </row>
    <row r="7" spans="2:20" ht="36" customHeight="1">
      <c r="B7" s="142" t="s">
        <v>90</v>
      </c>
      <c r="C7" s="144">
        <f>2*90</f>
        <v>180</v>
      </c>
      <c r="D7" s="144">
        <f>2*13</f>
        <v>26</v>
      </c>
      <c r="E7" s="144">
        <v>40</v>
      </c>
      <c r="F7" s="144">
        <f>8*135</f>
        <v>1080</v>
      </c>
      <c r="G7" s="144">
        <f>8*62.5</f>
        <v>500</v>
      </c>
      <c r="H7" s="144">
        <f>2*25</f>
        <v>50</v>
      </c>
      <c r="I7" s="144">
        <f>2*25</f>
        <v>50</v>
      </c>
      <c r="K7" s="18" t="s">
        <v>19</v>
      </c>
      <c r="L7" s="91" t="s">
        <v>20</v>
      </c>
      <c r="M7" s="53" t="s">
        <v>21</v>
      </c>
      <c r="N7" s="38" t="s">
        <v>22</v>
      </c>
      <c r="O7" s="124" t="s">
        <v>23</v>
      </c>
      <c r="P7" s="38" t="s">
        <v>24</v>
      </c>
      <c r="Q7" s="38" t="s">
        <v>25</v>
      </c>
      <c r="R7" s="38" t="s">
        <v>22</v>
      </c>
      <c r="S7" s="106" t="s">
        <v>22</v>
      </c>
      <c r="T7" s="38" t="s">
        <v>26</v>
      </c>
    </row>
    <row r="8" spans="2:20" ht="42">
      <c r="B8" s="142" t="s">
        <v>3</v>
      </c>
      <c r="C8" s="145">
        <v>6.0000000000000002E-5</v>
      </c>
      <c r="D8" s="144">
        <v>2.1000000000000001E-2</v>
      </c>
      <c r="E8" s="144">
        <v>1.1000000000000001E-3</v>
      </c>
      <c r="F8" s="145">
        <v>6.0000000000000002E-5</v>
      </c>
      <c r="G8" s="145">
        <v>1.2500000000000001E-5</v>
      </c>
      <c r="H8" s="145">
        <v>1.2500000000000001E-5</v>
      </c>
      <c r="I8" s="145">
        <v>1.2500000000000001E-5</v>
      </c>
      <c r="K8" s="17" t="s">
        <v>27</v>
      </c>
      <c r="L8" s="82">
        <v>0.17199999999999999</v>
      </c>
      <c r="M8" s="28">
        <v>0.17199999999999999</v>
      </c>
      <c r="N8" s="69">
        <v>1.5</v>
      </c>
      <c r="O8" s="20" t="s">
        <v>28</v>
      </c>
      <c r="P8" s="45">
        <v>0.75</v>
      </c>
      <c r="Q8" s="11">
        <v>0.75</v>
      </c>
      <c r="R8" s="11">
        <v>0.3</v>
      </c>
      <c r="S8" s="107">
        <v>1.2</v>
      </c>
      <c r="T8" s="11">
        <v>1.2</v>
      </c>
    </row>
    <row r="9" spans="2:20" ht="15">
      <c r="B9" s="142" t="s">
        <v>4</v>
      </c>
      <c r="C9" s="144">
        <v>50</v>
      </c>
      <c r="D9" s="144">
        <v>20</v>
      </c>
      <c r="E9" s="144">
        <v>40</v>
      </c>
      <c r="F9" s="144">
        <v>65</v>
      </c>
      <c r="G9" s="144">
        <v>100</v>
      </c>
      <c r="H9" s="144">
        <v>3</v>
      </c>
      <c r="I9" s="144">
        <v>4</v>
      </c>
      <c r="K9" s="9" t="s">
        <v>29</v>
      </c>
      <c r="L9" s="82">
        <v>0.75</v>
      </c>
      <c r="M9" s="28">
        <v>0.75</v>
      </c>
      <c r="N9" s="10"/>
      <c r="O9" s="20"/>
      <c r="P9" s="45">
        <v>0.1</v>
      </c>
      <c r="Q9" s="4">
        <v>0.13600000000000001</v>
      </c>
      <c r="R9" s="4"/>
      <c r="S9" s="107"/>
      <c r="T9" s="4"/>
    </row>
    <row r="10" spans="2:20" ht="30">
      <c r="B10" s="142" t="s">
        <v>5</v>
      </c>
      <c r="C10" s="146">
        <f>C9*C8</f>
        <v>3.0000000000000001E-3</v>
      </c>
      <c r="D10" s="146">
        <f>D9*D8</f>
        <v>0.42000000000000004</v>
      </c>
      <c r="E10" s="146">
        <f>E9*E8</f>
        <v>4.4000000000000004E-2</v>
      </c>
      <c r="F10" s="146">
        <f>F9*F8</f>
        <v>3.9000000000000003E-3</v>
      </c>
      <c r="G10" s="146">
        <f t="shared" ref="G10:I10" si="0">G9*G8</f>
        <v>1.25E-3</v>
      </c>
      <c r="H10" s="146">
        <f t="shared" si="0"/>
        <v>3.7500000000000003E-5</v>
      </c>
      <c r="I10" s="146">
        <f t="shared" si="0"/>
        <v>5.0000000000000002E-5</v>
      </c>
      <c r="K10" s="17" t="s">
        <v>30</v>
      </c>
      <c r="L10" s="92" t="s">
        <v>31</v>
      </c>
      <c r="M10" s="29" t="s">
        <v>32</v>
      </c>
      <c r="N10" s="69" t="s">
        <v>33</v>
      </c>
      <c r="O10" s="125" t="s">
        <v>34</v>
      </c>
      <c r="P10" s="46" t="s">
        <v>35</v>
      </c>
      <c r="Q10" s="12" t="s">
        <v>35</v>
      </c>
      <c r="R10" s="12" t="s">
        <v>36</v>
      </c>
      <c r="S10" s="108" t="s">
        <v>36</v>
      </c>
      <c r="T10" s="12" t="s">
        <v>36</v>
      </c>
    </row>
    <row r="11" spans="2:20" ht="30">
      <c r="B11" s="142" t="s">
        <v>6</v>
      </c>
      <c r="C11" s="147">
        <v>20</v>
      </c>
      <c r="D11" s="144">
        <v>1.4</v>
      </c>
      <c r="E11" s="144">
        <v>14</v>
      </c>
      <c r="F11" s="144">
        <v>20</v>
      </c>
      <c r="G11" s="144">
        <v>20</v>
      </c>
      <c r="H11" s="144">
        <v>10.199999999999999</v>
      </c>
      <c r="I11" s="144">
        <v>20</v>
      </c>
      <c r="K11" s="18" t="s">
        <v>37</v>
      </c>
      <c r="L11" s="82">
        <v>25</v>
      </c>
      <c r="M11" s="28">
        <v>25</v>
      </c>
      <c r="N11" s="10">
        <v>16</v>
      </c>
      <c r="O11" s="20">
        <v>48</v>
      </c>
      <c r="P11" s="74">
        <v>4</v>
      </c>
      <c r="Q11" s="75">
        <v>60</v>
      </c>
      <c r="R11" s="4">
        <v>2</v>
      </c>
      <c r="S11" s="107">
        <v>2</v>
      </c>
      <c r="T11" s="76">
        <v>1</v>
      </c>
    </row>
    <row r="12" spans="2:20" ht="29.25" customHeight="1">
      <c r="B12" s="142" t="s">
        <v>89</v>
      </c>
      <c r="C12" s="147">
        <v>0.9</v>
      </c>
      <c r="D12" s="148">
        <v>60</v>
      </c>
      <c r="E12" s="149">
        <v>38</v>
      </c>
      <c r="F12" s="150">
        <v>0.22</v>
      </c>
      <c r="G12" s="150">
        <v>0.16</v>
      </c>
      <c r="H12" s="147">
        <v>0.02</v>
      </c>
      <c r="I12" s="144">
        <v>0.06</v>
      </c>
      <c r="K12" s="17" t="s">
        <v>38</v>
      </c>
      <c r="L12" s="82">
        <v>19</v>
      </c>
      <c r="M12" s="28">
        <v>19</v>
      </c>
      <c r="N12" s="19">
        <v>16</v>
      </c>
      <c r="O12" s="159" t="s">
        <v>39</v>
      </c>
      <c r="P12" s="163" t="s">
        <v>40</v>
      </c>
      <c r="Q12" s="157" t="s">
        <v>41</v>
      </c>
      <c r="R12" s="157" t="s">
        <v>42</v>
      </c>
      <c r="S12" s="160" t="s">
        <v>40</v>
      </c>
      <c r="T12" s="157" t="s">
        <v>43</v>
      </c>
    </row>
    <row r="13" spans="2:20" ht="15">
      <c r="B13" s="142" t="s">
        <v>104</v>
      </c>
      <c r="C13" s="26" t="s">
        <v>106</v>
      </c>
      <c r="D13" s="26" t="s">
        <v>105</v>
      </c>
      <c r="E13" s="26" t="s">
        <v>107</v>
      </c>
      <c r="F13" s="26" t="s">
        <v>101</v>
      </c>
      <c r="G13" s="26" t="s">
        <v>102</v>
      </c>
      <c r="H13" s="26" t="s">
        <v>103</v>
      </c>
      <c r="I13" s="26" t="s">
        <v>103</v>
      </c>
      <c r="K13" s="17" t="s">
        <v>44</v>
      </c>
      <c r="L13" s="82">
        <v>38</v>
      </c>
      <c r="M13" s="28">
        <v>38</v>
      </c>
      <c r="N13" s="19">
        <v>16</v>
      </c>
      <c r="O13" s="159"/>
      <c r="P13" s="163"/>
      <c r="Q13" s="157"/>
      <c r="R13" s="157"/>
      <c r="S13" s="160"/>
      <c r="T13" s="157"/>
    </row>
    <row r="14" spans="2:20" ht="15">
      <c r="B14" s="142" t="s">
        <v>108</v>
      </c>
      <c r="C14" s="26" t="s">
        <v>109</v>
      </c>
      <c r="D14" s="26" t="s">
        <v>109</v>
      </c>
      <c r="E14" s="26" t="s">
        <v>109</v>
      </c>
      <c r="F14" s="26" t="s">
        <v>109</v>
      </c>
      <c r="G14" s="26" t="s">
        <v>109</v>
      </c>
      <c r="H14" s="26" t="s">
        <v>109</v>
      </c>
      <c r="I14" s="26" t="s">
        <v>109</v>
      </c>
      <c r="K14" s="9" t="s">
        <v>45</v>
      </c>
      <c r="L14" s="82">
        <v>6</v>
      </c>
      <c r="M14" s="28">
        <v>6</v>
      </c>
      <c r="N14" s="20">
        <v>8</v>
      </c>
      <c r="O14" s="5">
        <v>2.3368046736093468</v>
      </c>
      <c r="P14" s="48">
        <v>2.3368046736093468</v>
      </c>
      <c r="Q14" s="5">
        <v>2.3368046736093468</v>
      </c>
      <c r="R14" s="5">
        <v>2.3368046736093468</v>
      </c>
      <c r="S14" s="109">
        <v>2.3368046736093468</v>
      </c>
      <c r="T14" s="5">
        <v>2.3368046736093468</v>
      </c>
    </row>
    <row r="15" spans="2:20" ht="15">
      <c r="B15" s="142" t="s">
        <v>110</v>
      </c>
      <c r="C15" s="155">
        <v>500000</v>
      </c>
      <c r="D15" s="155">
        <v>500000</v>
      </c>
      <c r="E15" s="155">
        <v>500000</v>
      </c>
      <c r="F15" s="155">
        <v>500000</v>
      </c>
      <c r="G15" s="155">
        <v>500000</v>
      </c>
      <c r="H15" s="155">
        <v>500000</v>
      </c>
      <c r="I15" s="155">
        <v>500000</v>
      </c>
      <c r="K15" s="66" t="s">
        <v>46</v>
      </c>
      <c r="L15" s="93">
        <v>693.72566611769184</v>
      </c>
      <c r="M15" s="30">
        <v>693.72566611769184</v>
      </c>
      <c r="N15" s="21">
        <v>205.73451754256331</v>
      </c>
      <c r="O15" s="126">
        <v>203</v>
      </c>
      <c r="P15" s="68">
        <v>120</v>
      </c>
      <c r="Q15" s="11">
        <v>67.400000000000006</v>
      </c>
      <c r="R15" s="11">
        <v>67.400000000000006</v>
      </c>
      <c r="S15" s="110">
        <v>120</v>
      </c>
      <c r="T15" s="52">
        <v>240</v>
      </c>
    </row>
    <row r="16" spans="2:20">
      <c r="K16" s="17" t="s">
        <v>47</v>
      </c>
      <c r="L16" s="93">
        <v>128.41099061323627</v>
      </c>
      <c r="M16" s="30">
        <v>91.72213615231162</v>
      </c>
      <c r="N16" s="30">
        <v>44.674078563887676</v>
      </c>
      <c r="O16" s="127">
        <v>139.31034482758622</v>
      </c>
      <c r="P16" s="49">
        <v>795.375</v>
      </c>
      <c r="Q16" s="30">
        <v>655.60089020771511</v>
      </c>
      <c r="R16" s="30">
        <v>262.24035608308606</v>
      </c>
      <c r="S16" s="111">
        <v>147.29166666666666</v>
      </c>
      <c r="T16" s="30">
        <v>371.17500000000001</v>
      </c>
    </row>
    <row r="17" spans="2:20" ht="15">
      <c r="B17" s="26"/>
      <c r="C17" s="151" t="s">
        <v>91</v>
      </c>
      <c r="D17" s="151" t="s">
        <v>92</v>
      </c>
      <c r="E17" s="151" t="s">
        <v>93</v>
      </c>
      <c r="F17" s="151" t="s">
        <v>94</v>
      </c>
      <c r="G17" s="151" t="s">
        <v>95</v>
      </c>
      <c r="H17" s="151" t="s">
        <v>96</v>
      </c>
      <c r="I17" s="151" t="s">
        <v>97</v>
      </c>
      <c r="K17" s="17" t="s">
        <v>48</v>
      </c>
      <c r="L17" s="93">
        <v>4</v>
      </c>
      <c r="M17" s="30">
        <v>4</v>
      </c>
      <c r="N17" s="30">
        <v>0.2</v>
      </c>
      <c r="O17" s="127">
        <v>0</v>
      </c>
      <c r="P17" s="49">
        <v>20</v>
      </c>
      <c r="Q17" s="30">
        <v>20</v>
      </c>
      <c r="R17" s="30">
        <v>5.5</v>
      </c>
      <c r="S17" s="111">
        <v>5.5</v>
      </c>
      <c r="T17" s="30">
        <v>5.5</v>
      </c>
    </row>
    <row r="18" spans="2:20" ht="42">
      <c r="B18" s="56" t="s">
        <v>98</v>
      </c>
      <c r="C18" s="4">
        <v>10</v>
      </c>
      <c r="D18" s="4">
        <v>4</v>
      </c>
      <c r="E18" s="6">
        <v>10</v>
      </c>
      <c r="F18" s="4">
        <v>48</v>
      </c>
      <c r="G18" s="4">
        <v>6</v>
      </c>
      <c r="H18" s="4">
        <v>4</v>
      </c>
      <c r="I18" s="4">
        <v>4</v>
      </c>
      <c r="K18" s="65" t="s">
        <v>49</v>
      </c>
      <c r="L18" s="93">
        <v>0.21424364039030563</v>
      </c>
      <c r="M18" s="30">
        <v>5.044983682660259E-2</v>
      </c>
      <c r="N18" s="22">
        <v>0.59840147621646333</v>
      </c>
      <c r="O18" s="127">
        <v>3.6853651919640802</v>
      </c>
      <c r="P18" s="49">
        <v>0.69549938758389274</v>
      </c>
      <c r="Q18" s="7">
        <v>0.34366020946792203</v>
      </c>
      <c r="R18" s="7">
        <v>1.3746408378716882E-2</v>
      </c>
      <c r="S18" s="111">
        <v>1.3009715443020811E-2</v>
      </c>
      <c r="T18" s="7">
        <v>0</v>
      </c>
    </row>
    <row r="19" spans="2:20">
      <c r="K19" s="66" t="s">
        <v>50</v>
      </c>
      <c r="L19" s="94">
        <v>31.017696820872217</v>
      </c>
      <c r="M19" s="31">
        <v>31.017696820872217</v>
      </c>
      <c r="N19" s="31">
        <v>150.99644737231006</v>
      </c>
      <c r="O19" s="128">
        <v>445.43999999999994</v>
      </c>
      <c r="P19" s="31">
        <v>38.849555921538759</v>
      </c>
      <c r="Q19" s="31">
        <v>302.74333882308139</v>
      </c>
      <c r="R19" s="31">
        <v>9.2699111843077517</v>
      </c>
      <c r="S19" s="112">
        <v>20.579644737231007</v>
      </c>
      <c r="T19" s="31">
        <f>2*PI()*T8+T17</f>
        <v>13.039822368615503</v>
      </c>
    </row>
    <row r="20" spans="2:20">
      <c r="K20" s="9" t="s">
        <v>51</v>
      </c>
      <c r="L20" s="95">
        <v>82.53</v>
      </c>
      <c r="M20" s="32">
        <v>117.89999999999999</v>
      </c>
      <c r="N20" s="23">
        <v>164.10860965741216</v>
      </c>
      <c r="O20" s="129">
        <v>1509.6685714285716</v>
      </c>
      <c r="P20" s="50">
        <v>751.73890708177498</v>
      </c>
      <c r="Q20" s="8">
        <v>4828.6215020001855</v>
      </c>
      <c r="R20" s="8">
        <v>59.14038292659248</v>
      </c>
      <c r="S20" s="113">
        <v>73.743726975077777</v>
      </c>
      <c r="T20" s="8">
        <v>117.749595988598</v>
      </c>
    </row>
    <row r="21" spans="2:20">
      <c r="K21" s="17" t="s">
        <v>52</v>
      </c>
      <c r="L21" s="96">
        <v>6.3853509219304749</v>
      </c>
      <c r="M21" s="33">
        <v>5.746815829737427</v>
      </c>
      <c r="N21" s="24">
        <v>8.7126836259556931E-2</v>
      </c>
      <c r="O21" s="130">
        <v>0.51200000000000001</v>
      </c>
      <c r="P21" s="51">
        <v>0.45238934211693022</v>
      </c>
      <c r="Q21" s="14">
        <v>1</v>
      </c>
      <c r="R21" s="14">
        <v>0.10471975511965978</v>
      </c>
      <c r="S21" s="114">
        <v>2.6179938779914945E-2</v>
      </c>
      <c r="T21" s="14">
        <v>6.597344572538566E-2</v>
      </c>
    </row>
    <row r="22" spans="2:20">
      <c r="K22" s="9" t="s">
        <v>53</v>
      </c>
      <c r="L22" s="93">
        <v>9.2940877063800428E-2</v>
      </c>
      <c r="M22" s="30">
        <v>9.2940877063800428E-2</v>
      </c>
      <c r="N22" s="22">
        <v>7.0685834705770345</v>
      </c>
      <c r="O22" s="127">
        <v>4.8</v>
      </c>
      <c r="P22" s="49">
        <v>1.7671458676442586</v>
      </c>
      <c r="Q22" s="7">
        <v>5.8106897720796823E-2</v>
      </c>
      <c r="R22" s="7">
        <v>0.28274333882308139</v>
      </c>
      <c r="S22" s="111">
        <v>4.5238934211693023</v>
      </c>
      <c r="T22" s="7">
        <v>4.5238934211693023</v>
      </c>
    </row>
    <row r="23" spans="2:20">
      <c r="K23" s="17" t="s">
        <v>54</v>
      </c>
      <c r="L23" s="93">
        <v>0.59346011504436502</v>
      </c>
      <c r="M23" s="30">
        <v>0.5341141035399285</v>
      </c>
      <c r="N23" s="21">
        <v>0.61586331462797594</v>
      </c>
      <c r="O23" s="127">
        <v>2.4575999999999998</v>
      </c>
      <c r="P23" s="49">
        <v>0.79943795648823801</v>
      </c>
      <c r="Q23" s="13">
        <v>5.8106897720796823E-2</v>
      </c>
      <c r="R23" s="13">
        <v>2.9608813203268077E-2</v>
      </c>
      <c r="S23" s="111">
        <v>0.11843525281307231</v>
      </c>
      <c r="T23" s="13">
        <v>0.29845683708894222</v>
      </c>
    </row>
    <row r="24" spans="2:20">
      <c r="I24" s="123"/>
      <c r="K24" s="9" t="s">
        <v>55</v>
      </c>
      <c r="L24" s="96">
        <v>9.0799999999999995E-4</v>
      </c>
      <c r="M24" s="89">
        <v>6.2600000000000004E-5</v>
      </c>
      <c r="N24" s="87">
        <v>1.89E-3</v>
      </c>
      <c r="O24" s="131">
        <v>3.3600000000000001E-3</v>
      </c>
      <c r="P24" s="51">
        <v>4.2599999999999999E-5</v>
      </c>
      <c r="Q24" s="85">
        <v>5.7299999999999997E-5</v>
      </c>
      <c r="R24" s="85">
        <v>2.9000000000000002E-6</v>
      </c>
      <c r="S24" s="114">
        <f>2*0.00000788</f>
        <v>1.5760000000000002E-5</v>
      </c>
      <c r="T24" s="90">
        <v>7.8800000000000008E-6</v>
      </c>
    </row>
    <row r="25" spans="2:20">
      <c r="K25" s="17" t="s">
        <v>56</v>
      </c>
      <c r="L25" s="96">
        <v>6.5499999999999998E-4</v>
      </c>
      <c r="M25" s="88">
        <f>0.000769</f>
        <v>7.6900000000000004E-4</v>
      </c>
      <c r="N25" s="88">
        <v>1.2623739204416319E-2</v>
      </c>
      <c r="O25" s="131">
        <v>3.7741714285714288E-2</v>
      </c>
      <c r="P25" s="51">
        <v>5.568436348753889E-3</v>
      </c>
      <c r="Q25" s="86">
        <v>7.7257944032003006E-2</v>
      </c>
      <c r="R25" s="14">
        <v>2.3656153170636992E-3</v>
      </c>
      <c r="S25" s="114">
        <v>2.9497490790031111E-3</v>
      </c>
      <c r="T25" s="86">
        <v>9.3452060308411118E-4</v>
      </c>
    </row>
    <row r="26" spans="2:20">
      <c r="K26" s="9" t="s">
        <v>57</v>
      </c>
      <c r="L26" s="82">
        <v>126000</v>
      </c>
      <c r="M26" s="28">
        <v>90000</v>
      </c>
      <c r="N26" s="10">
        <v>13000</v>
      </c>
      <c r="O26" s="20">
        <v>40000</v>
      </c>
      <c r="P26" s="47">
        <v>135000</v>
      </c>
      <c r="Q26" s="6">
        <v>62500</v>
      </c>
      <c r="R26" s="4">
        <v>25000</v>
      </c>
      <c r="S26" s="107">
        <v>25000</v>
      </c>
      <c r="T26" s="4">
        <v>126000</v>
      </c>
    </row>
    <row r="27" spans="2:20">
      <c r="K27" s="79" t="s">
        <v>58</v>
      </c>
      <c r="L27" s="80">
        <v>2.5</v>
      </c>
      <c r="M27" s="80">
        <v>1.2</v>
      </c>
      <c r="N27" s="80">
        <v>1.2</v>
      </c>
      <c r="O27" s="132">
        <v>1.2</v>
      </c>
      <c r="P27" s="80">
        <v>1.2</v>
      </c>
      <c r="Q27" s="80">
        <v>1.2</v>
      </c>
      <c r="R27" s="80">
        <v>1.2</v>
      </c>
      <c r="S27" s="115">
        <v>0.2</v>
      </c>
      <c r="T27" s="80">
        <v>2.6</v>
      </c>
    </row>
    <row r="28" spans="2:20">
      <c r="K28" s="81" t="s">
        <v>59</v>
      </c>
      <c r="L28" s="82">
        <v>1.2</v>
      </c>
      <c r="M28" s="82">
        <v>0.55000000000000004</v>
      </c>
      <c r="N28" s="83">
        <v>0.6</v>
      </c>
      <c r="O28" s="1">
        <v>0.6</v>
      </c>
      <c r="P28" s="84">
        <v>0.6</v>
      </c>
      <c r="Q28" s="84">
        <v>0.12</v>
      </c>
      <c r="R28" s="82">
        <v>0.6</v>
      </c>
      <c r="S28" s="107">
        <v>0.1</v>
      </c>
      <c r="T28" s="82">
        <v>1.2</v>
      </c>
    </row>
    <row r="29" spans="2:20">
      <c r="K29" s="18" t="s">
        <v>60</v>
      </c>
      <c r="L29" s="97">
        <v>100000</v>
      </c>
      <c r="M29" s="40">
        <v>90000</v>
      </c>
      <c r="N29" s="41">
        <v>13000</v>
      </c>
      <c r="O29" s="133">
        <v>40000</v>
      </c>
      <c r="P29" s="42">
        <v>135000</v>
      </c>
      <c r="Q29" s="42">
        <v>62500</v>
      </c>
      <c r="R29" s="43">
        <v>25000</v>
      </c>
      <c r="S29" s="116">
        <v>25000</v>
      </c>
      <c r="T29" s="43">
        <v>90000</v>
      </c>
    </row>
    <row r="30" spans="2:20">
      <c r="K30" s="63" t="s">
        <v>99</v>
      </c>
      <c r="L30" s="82">
        <v>2.6</v>
      </c>
      <c r="M30" s="28">
        <v>0.9</v>
      </c>
      <c r="N30" s="39">
        <v>60</v>
      </c>
      <c r="O30" s="134">
        <v>38</v>
      </c>
      <c r="P30" s="35">
        <v>0.22</v>
      </c>
      <c r="Q30" s="35">
        <v>0.16</v>
      </c>
      <c r="R30" s="36">
        <v>0.02</v>
      </c>
      <c r="S30" s="107">
        <v>0.06</v>
      </c>
      <c r="T30" s="36"/>
    </row>
    <row r="31" spans="2:20">
      <c r="K31" s="64" t="s">
        <v>61</v>
      </c>
      <c r="L31" s="82">
        <v>1.2</v>
      </c>
      <c r="M31" s="28">
        <f>M30/2</f>
        <v>0.45</v>
      </c>
      <c r="N31" s="28">
        <f t="shared" ref="N31:S31" si="1">N30/2</f>
        <v>30</v>
      </c>
      <c r="O31" s="28">
        <f t="shared" si="1"/>
        <v>19</v>
      </c>
      <c r="P31" s="28">
        <f t="shared" si="1"/>
        <v>0.11</v>
      </c>
      <c r="Q31" s="28">
        <f t="shared" si="1"/>
        <v>0.08</v>
      </c>
      <c r="R31" s="28">
        <f t="shared" si="1"/>
        <v>0.01</v>
      </c>
      <c r="S31" s="28">
        <f t="shared" si="1"/>
        <v>0.03</v>
      </c>
      <c r="T31" s="36"/>
    </row>
    <row r="32" spans="2:20">
      <c r="K32" s="18" t="s">
        <v>62</v>
      </c>
      <c r="L32" s="96">
        <v>6.0000000000000002E-5</v>
      </c>
      <c r="M32" s="33">
        <v>6.0000000000000002E-5</v>
      </c>
      <c r="N32" s="34">
        <v>2.1000000000000001E-2</v>
      </c>
      <c r="O32" s="130">
        <v>1.1000000000000001E-3</v>
      </c>
      <c r="P32" s="57">
        <v>6.0000000000000002E-5</v>
      </c>
      <c r="Q32" s="57">
        <v>1.2500000000000001E-5</v>
      </c>
      <c r="R32" s="58">
        <v>1.2500000000000001E-5</v>
      </c>
      <c r="S32" s="117">
        <v>1.2500000000000001E-5</v>
      </c>
      <c r="T32" s="34"/>
    </row>
    <row r="33" spans="11:20">
      <c r="K33" s="18" t="s">
        <v>63</v>
      </c>
      <c r="L33" s="98">
        <v>0.06</v>
      </c>
      <c r="M33" s="59">
        <v>0.06</v>
      </c>
      <c r="N33" s="62">
        <v>21</v>
      </c>
      <c r="O33" s="135">
        <v>1.1000000000000001</v>
      </c>
      <c r="P33" s="60">
        <v>0.06</v>
      </c>
      <c r="Q33" s="61">
        <v>1.2500000000000001E-2</v>
      </c>
      <c r="R33" s="61">
        <v>1.2500000000000001E-2</v>
      </c>
      <c r="S33" s="118">
        <v>1.2500000000000001E-2</v>
      </c>
      <c r="T33" s="34"/>
    </row>
    <row r="34" spans="11:20">
      <c r="K34" s="18" t="s">
        <v>64</v>
      </c>
      <c r="L34" s="82">
        <v>84</v>
      </c>
      <c r="M34" s="28">
        <v>50</v>
      </c>
      <c r="N34" s="36">
        <v>20</v>
      </c>
      <c r="O34" s="6">
        <v>40</v>
      </c>
      <c r="P34" s="36">
        <v>65</v>
      </c>
      <c r="Q34" s="36">
        <v>100</v>
      </c>
      <c r="R34" s="36">
        <v>3</v>
      </c>
      <c r="S34" s="107">
        <v>4</v>
      </c>
      <c r="T34" s="36"/>
    </row>
    <row r="35" spans="11:20">
      <c r="K35" s="18" t="s">
        <v>65</v>
      </c>
      <c r="L35" s="96">
        <v>5.0400000000000002E-3</v>
      </c>
      <c r="M35" s="33">
        <f>M34*M32</f>
        <v>3.0000000000000001E-3</v>
      </c>
      <c r="N35" s="33">
        <f t="shared" ref="N35:S35" si="2">N34*N32</f>
        <v>0.42000000000000004</v>
      </c>
      <c r="O35" s="33">
        <f t="shared" si="2"/>
        <v>4.4000000000000004E-2</v>
      </c>
      <c r="P35" s="33">
        <f t="shared" si="2"/>
        <v>3.9000000000000003E-3</v>
      </c>
      <c r="Q35" s="33">
        <f t="shared" si="2"/>
        <v>1.25E-3</v>
      </c>
      <c r="R35" s="33">
        <f t="shared" si="2"/>
        <v>3.7500000000000003E-5</v>
      </c>
      <c r="S35" s="33">
        <f t="shared" si="2"/>
        <v>5.0000000000000002E-5</v>
      </c>
      <c r="T35" s="34"/>
    </row>
    <row r="36" spans="11:20">
      <c r="K36" s="72" t="s">
        <v>66</v>
      </c>
      <c r="L36" s="99">
        <v>6</v>
      </c>
      <c r="M36" s="3">
        <v>10</v>
      </c>
      <c r="N36" s="3">
        <v>4</v>
      </c>
      <c r="O36" s="136">
        <v>10</v>
      </c>
      <c r="P36" s="3">
        <v>48</v>
      </c>
      <c r="Q36" s="3">
        <v>6</v>
      </c>
      <c r="R36" s="3">
        <v>4</v>
      </c>
      <c r="S36" s="105">
        <v>4</v>
      </c>
      <c r="T36" s="34"/>
    </row>
    <row r="37" spans="11:20">
      <c r="K37" s="72" t="s">
        <v>67</v>
      </c>
      <c r="L37" s="99">
        <v>10</v>
      </c>
      <c r="M37" s="3">
        <v>10</v>
      </c>
      <c r="N37" s="3">
        <v>10</v>
      </c>
      <c r="O37" s="136">
        <v>10</v>
      </c>
      <c r="P37" s="3">
        <v>10</v>
      </c>
      <c r="Q37" s="3">
        <v>10</v>
      </c>
      <c r="R37" s="3">
        <v>10</v>
      </c>
      <c r="S37" s="105">
        <v>10</v>
      </c>
      <c r="T37" s="34"/>
    </row>
    <row r="38" spans="11:20">
      <c r="K38" s="72" t="s">
        <v>68</v>
      </c>
      <c r="L38" s="99">
        <v>5.6499999999999996E-4</v>
      </c>
      <c r="M38" s="3">
        <v>5.6499999999999996E-4</v>
      </c>
      <c r="N38" s="3">
        <v>5.6499999999999996E-4</v>
      </c>
      <c r="O38" s="136">
        <v>5.6499999999999996E-4</v>
      </c>
      <c r="P38" s="3">
        <v>5.6499999999999996E-4</v>
      </c>
      <c r="Q38" s="3">
        <v>5.6499999999999996E-4</v>
      </c>
      <c r="R38" s="3">
        <v>5.6499999999999996E-4</v>
      </c>
      <c r="S38" s="105">
        <v>5.6499999999999996E-4</v>
      </c>
      <c r="T38" s="34"/>
    </row>
    <row r="39" spans="11:20">
      <c r="K39" s="72" t="s">
        <v>69</v>
      </c>
      <c r="L39" s="100">
        <v>1.4999999999999999E-7</v>
      </c>
      <c r="M39" s="73">
        <v>1.4999999999999999E-7</v>
      </c>
      <c r="N39" s="73">
        <v>1.4999999999999999E-7</v>
      </c>
      <c r="O39" s="137">
        <v>1.4999999999999999E-7</v>
      </c>
      <c r="P39" s="73">
        <v>1.4999999999999999E-7</v>
      </c>
      <c r="Q39" s="73">
        <v>1.4999999999999999E-7</v>
      </c>
      <c r="R39" s="73">
        <v>1.4999999999999999E-7</v>
      </c>
      <c r="S39" s="119">
        <v>1.4999999999999999E-7</v>
      </c>
      <c r="T39" s="34"/>
    </row>
    <row r="40" spans="11:20">
      <c r="K40" s="72" t="s">
        <v>70</v>
      </c>
      <c r="L40" s="100">
        <v>5.6499999999999996E-3</v>
      </c>
      <c r="M40" s="73">
        <v>5.6499999999999996E-3</v>
      </c>
      <c r="N40" s="73">
        <v>5.6499999999999996E-3</v>
      </c>
      <c r="O40" s="137">
        <v>5.6499999999999996E-3</v>
      </c>
      <c r="P40" s="73">
        <v>5.6499999999999996E-3</v>
      </c>
      <c r="Q40" s="73">
        <v>5.6499999999999996E-3</v>
      </c>
      <c r="R40" s="73">
        <v>5.6499999999999996E-3</v>
      </c>
      <c r="S40" s="119">
        <v>5.6499999999999996E-3</v>
      </c>
      <c r="T40" s="34"/>
    </row>
    <row r="41" spans="11:20" ht="28">
      <c r="K41" s="72" t="s">
        <v>71</v>
      </c>
      <c r="L41" s="101">
        <v>279.39754264700832</v>
      </c>
      <c r="M41" s="77">
        <v>465.66257107834713</v>
      </c>
      <c r="N41" s="77">
        <v>186.26502843133886</v>
      </c>
      <c r="O41" s="138">
        <v>465.66257107834713</v>
      </c>
      <c r="P41" s="77">
        <v>2235.1803411760666</v>
      </c>
      <c r="Q41" s="77">
        <v>279.39754264700832</v>
      </c>
      <c r="R41" s="77">
        <v>186.26502843133886</v>
      </c>
      <c r="S41" s="120">
        <v>46.566257107834716</v>
      </c>
      <c r="T41" s="34"/>
    </row>
    <row r="42" spans="11:20">
      <c r="K42" s="72" t="s">
        <v>72</v>
      </c>
      <c r="L42" s="101">
        <v>357.91295461155966</v>
      </c>
      <c r="M42" s="77">
        <v>193.27299549024227</v>
      </c>
      <c r="N42" s="77">
        <v>69.793026149254146</v>
      </c>
      <c r="O42" s="138">
        <v>85.899109106774333</v>
      </c>
      <c r="P42" s="77">
        <v>60.397811090700699</v>
      </c>
      <c r="Q42" s="77">
        <v>223.69559663222481</v>
      </c>
      <c r="R42" s="77">
        <v>134.21735797933491</v>
      </c>
      <c r="S42" s="120">
        <v>536.86943191733963</v>
      </c>
      <c r="T42" s="34"/>
    </row>
    <row r="43" spans="11:20">
      <c r="K43" s="78" t="s">
        <v>100</v>
      </c>
      <c r="L43" s="100">
        <v>1.6644025878970568</v>
      </c>
      <c r="M43" s="152">
        <v>0.22400298213728401</v>
      </c>
      <c r="N43" s="152">
        <v>1.4605132708796678</v>
      </c>
      <c r="O43" s="138">
        <v>1.4011709170727229</v>
      </c>
      <c r="P43" s="152">
        <v>4.0104700577964251E-3</v>
      </c>
      <c r="Q43" s="152">
        <v>4.0009677593679259E-2</v>
      </c>
      <c r="R43" s="152">
        <v>3.6008709834311342E-3</v>
      </c>
      <c r="S43" s="120">
        <v>0.17284180720469444</v>
      </c>
      <c r="T43" s="34"/>
    </row>
    <row r="44" spans="11:20">
      <c r="K44" s="16" t="s">
        <v>85</v>
      </c>
      <c r="L44" s="94">
        <v>13.610214646185286</v>
      </c>
      <c r="M44" s="71">
        <v>13.610214646185286</v>
      </c>
      <c r="N44" s="71">
        <v>3.8494902672003022</v>
      </c>
      <c r="O44" s="128">
        <v>13.85464021826933</v>
      </c>
      <c r="P44" s="67">
        <v>48.610383737506758</v>
      </c>
      <c r="Q44" s="71">
        <v>3.559649747463498</v>
      </c>
      <c r="R44" s="71">
        <v>1.5118776509546925</v>
      </c>
      <c r="S44" s="112">
        <v>2.0588309154000841</v>
      </c>
      <c r="T44" s="34"/>
    </row>
    <row r="45" spans="11:20" s="2" customFormat="1">
      <c r="K45" s="72" t="s">
        <v>73</v>
      </c>
      <c r="L45" s="100">
        <v>9.4166666666666661E-4</v>
      </c>
      <c r="M45" s="73">
        <v>5.6499999999999996E-4</v>
      </c>
      <c r="N45" s="73">
        <v>1.4124999999999999E-3</v>
      </c>
      <c r="O45" s="137">
        <v>5.6499999999999996E-4</v>
      </c>
      <c r="P45" s="73">
        <v>1.1770833333333333E-4</v>
      </c>
      <c r="Q45" s="73">
        <v>9.4166666666666661E-4</v>
      </c>
      <c r="R45" s="73">
        <v>1.4124999999999999E-3</v>
      </c>
      <c r="S45" s="119">
        <v>5.6499999999999996E-3</v>
      </c>
      <c r="T45" s="34"/>
    </row>
    <row r="46" spans="11:20">
      <c r="K46" s="72" t="s">
        <v>74</v>
      </c>
      <c r="L46" s="100">
        <v>12</v>
      </c>
      <c r="M46" s="73">
        <v>12</v>
      </c>
      <c r="N46" s="73">
        <v>12</v>
      </c>
      <c r="O46" s="137">
        <v>12</v>
      </c>
      <c r="P46" s="73">
        <v>30</v>
      </c>
      <c r="Q46" s="73">
        <v>12</v>
      </c>
      <c r="R46" s="73">
        <v>12</v>
      </c>
      <c r="S46" s="119">
        <v>12</v>
      </c>
      <c r="T46" s="34"/>
    </row>
    <row r="47" spans="11:20">
      <c r="K47" s="72" t="s">
        <v>75</v>
      </c>
      <c r="L47" s="100">
        <v>5.0000000000000004E-6</v>
      </c>
      <c r="M47" s="73">
        <v>5.0000000000000004E-6</v>
      </c>
      <c r="N47" s="73">
        <v>5.0000000000000004E-6</v>
      </c>
      <c r="O47" s="137">
        <v>5.0000000000000004E-6</v>
      </c>
      <c r="P47" s="73">
        <v>5.0000000000000004E-6</v>
      </c>
      <c r="Q47" s="73">
        <v>5.0000000000000004E-6</v>
      </c>
      <c r="R47" s="73">
        <v>5.0000000000000004E-6</v>
      </c>
      <c r="S47" s="119">
        <v>5.0000000000000004E-6</v>
      </c>
      <c r="T47" s="34"/>
    </row>
    <row r="48" spans="11:20">
      <c r="K48" s="72" t="s">
        <v>76</v>
      </c>
      <c r="L48" s="100">
        <v>1.0016666666666665E-3</v>
      </c>
      <c r="M48" s="73">
        <v>6.2500000000000001E-4</v>
      </c>
      <c r="N48" s="73">
        <v>1.4724999999999999E-3</v>
      </c>
      <c r="O48" s="137">
        <v>6.2500000000000001E-4</v>
      </c>
      <c r="P48" s="73">
        <v>2.6770833333333334E-4</v>
      </c>
      <c r="Q48" s="73">
        <v>1.0016666666666665E-3</v>
      </c>
      <c r="R48" s="73">
        <v>1.4724999999999999E-3</v>
      </c>
      <c r="S48" s="119">
        <v>5.7099999999999998E-3</v>
      </c>
      <c r="T48" s="34"/>
    </row>
    <row r="49" spans="11:20">
      <c r="K49" s="72" t="s">
        <v>77</v>
      </c>
      <c r="L49" s="100">
        <v>1.5E-6</v>
      </c>
      <c r="M49" s="73">
        <v>1.5E-6</v>
      </c>
      <c r="N49" s="73">
        <v>1.5E-6</v>
      </c>
      <c r="O49" s="137">
        <v>1.5E-6</v>
      </c>
      <c r="P49" s="73">
        <v>1.5E-6</v>
      </c>
      <c r="Q49" s="73">
        <v>1.5E-6</v>
      </c>
      <c r="R49" s="73">
        <v>1.5E-6</v>
      </c>
      <c r="S49" s="119">
        <v>1.5E-6</v>
      </c>
      <c r="T49" s="34"/>
    </row>
    <row r="50" spans="11:20">
      <c r="K50" s="15" t="s">
        <v>78</v>
      </c>
      <c r="L50" s="100">
        <v>2.4999999999999999E-7</v>
      </c>
      <c r="M50" s="73">
        <v>1.4999999999999999E-7</v>
      </c>
      <c r="N50" s="73">
        <v>3.7500000000000001E-7</v>
      </c>
      <c r="O50" s="137">
        <v>1.4999999999999999E-7</v>
      </c>
      <c r="P50" s="73">
        <v>3.1249999999999999E-8</v>
      </c>
      <c r="Q50" s="73">
        <v>2.4999999999999999E-7</v>
      </c>
      <c r="R50" s="73">
        <v>3.7500000000000001E-7</v>
      </c>
      <c r="S50" s="119">
        <v>1.5E-6</v>
      </c>
      <c r="T50" s="34"/>
    </row>
    <row r="51" spans="11:20">
      <c r="K51" s="18" t="s">
        <v>79</v>
      </c>
      <c r="L51" s="97">
        <v>20000</v>
      </c>
      <c r="M51" s="40">
        <v>20000</v>
      </c>
      <c r="N51" s="43">
        <v>1400</v>
      </c>
      <c r="O51" s="139">
        <v>14000</v>
      </c>
      <c r="P51" s="43">
        <v>20000</v>
      </c>
      <c r="Q51" s="43">
        <v>20000</v>
      </c>
      <c r="R51" s="43">
        <v>10200</v>
      </c>
      <c r="S51" s="116">
        <v>20000</v>
      </c>
      <c r="T51" s="36"/>
    </row>
    <row r="52" spans="11:20">
      <c r="K52" s="18" t="s">
        <v>80</v>
      </c>
      <c r="L52" s="96">
        <v>1008000</v>
      </c>
      <c r="M52" s="33">
        <v>1008000</v>
      </c>
      <c r="N52" s="34">
        <v>411600.00000000006</v>
      </c>
      <c r="O52" s="130">
        <v>4312000</v>
      </c>
      <c r="P52" s="34">
        <v>780000</v>
      </c>
      <c r="Q52" s="34">
        <v>250000</v>
      </c>
      <c r="R52" s="34">
        <v>3251.25</v>
      </c>
      <c r="S52" s="114">
        <v>17500</v>
      </c>
      <c r="T52" s="34"/>
    </row>
    <row r="53" spans="11:20" ht="2.25" customHeight="1">
      <c r="K53" s="18" t="s">
        <v>81</v>
      </c>
      <c r="L53" s="102" t="s">
        <v>82</v>
      </c>
      <c r="M53" s="70" t="s">
        <v>82</v>
      </c>
      <c r="N53" s="37" t="s">
        <v>83</v>
      </c>
      <c r="O53" s="140" t="s">
        <v>83</v>
      </c>
      <c r="P53" s="37" t="s">
        <v>84</v>
      </c>
      <c r="Q53" s="37" t="s">
        <v>82</v>
      </c>
      <c r="R53" s="37" t="s">
        <v>82</v>
      </c>
      <c r="S53" s="121" t="s">
        <v>82</v>
      </c>
      <c r="T53" s="37"/>
    </row>
    <row r="54" spans="11:20" ht="14.25" customHeight="1">
      <c r="T54" s="67"/>
    </row>
    <row r="55" spans="11:20" hidden="1">
      <c r="K55" s="16" t="s">
        <v>86</v>
      </c>
      <c r="L55" s="97">
        <v>1190.4761904761904</v>
      </c>
      <c r="M55" s="55">
        <v>2142.8571428571427</v>
      </c>
      <c r="N55" s="54">
        <v>1300</v>
      </c>
      <c r="O55" s="141">
        <v>1000</v>
      </c>
      <c r="P55" s="55">
        <v>16615.384615384617</v>
      </c>
      <c r="Q55" s="55">
        <v>5000</v>
      </c>
      <c r="R55" s="55">
        <v>10000</v>
      </c>
      <c r="S55" s="122">
        <v>7142.8571428571431</v>
      </c>
      <c r="T55" s="4"/>
    </row>
  </sheetData>
  <mergeCells count="8">
    <mergeCell ref="T12:T13"/>
    <mergeCell ref="L4:R4"/>
    <mergeCell ref="O12:O13"/>
    <mergeCell ref="Q12:Q13"/>
    <mergeCell ref="R12:R13"/>
    <mergeCell ref="S12:S13"/>
    <mergeCell ref="P6:Q6"/>
    <mergeCell ref="P12:P13"/>
  </mergeCells>
  <phoneticPr fontId="17" type="noConversion"/>
  <pageMargins left="0.7" right="0.7" top="0.75" bottom="0.75" header="0.3" footer="0.3"/>
  <pageSetup scale="46" orientation="landscape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Cap Bank &amp; Specs</vt:lpstr>
    </vt:vector>
  </TitlesOfParts>
  <Company>PPPL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pheitzen</dc:creator>
  <cp:lastModifiedBy>Hantao Ji</cp:lastModifiedBy>
  <cp:lastPrinted>2015-07-11T22:17:48Z</cp:lastPrinted>
  <dcterms:created xsi:type="dcterms:W3CDTF">2015-03-19T18:45:12Z</dcterms:created>
  <dcterms:modified xsi:type="dcterms:W3CDTF">2015-07-11T22:17:53Z</dcterms:modified>
</cp:coreProperties>
</file>